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<sst xmlns="http://schemas.openxmlformats.org/spreadsheetml/2006/main" count="127" uniqueCount="104">
  <si>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</si>
  <si>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</si>
  <si>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</si>
  <si>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</si>
  <si>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</si>
  <si>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</si>
  <si>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</si>
  <si>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</si>
  <si>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</si>
  <si>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</si>
  <si>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</si>
  <si>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</si>
  <si>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</si>
  <si>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</si>
  <si>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</si>
  <si>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</si>
  <si>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</si>
  <si>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</si>
  <si>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</si>
  <si>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</si>
  <si>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</si>
  <si>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</si>
  <si>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</si>
  <si>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</si>
  <si>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</si>
  <si>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</si>
  <si>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</si>
  <si>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</si>
  <si>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</si>
  <si>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</si>
  <si>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</si>
  <si>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</si>
  <si>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</si>
  <si>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</si>
  <si>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</si>
  <si>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</si>
  <si>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</si>
  <si>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</si>
  <si>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</si>
  <si>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</si>
  <si>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</si>
  <si>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</si>
  <si>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</si>
  <si>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</si>
  <si>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</si>
  <si>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</si>
  <si>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</si>
  <si>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</si>
  <si>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</si>
  <si>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</si>
  <si>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</si>
  <si>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</si>
  <si>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</si>
  <si>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</si>
  <si>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</si>
  <si>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</si>
  <si>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</si>
  <si>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</si>
  <si>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</si>
  <si>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</si>
  <si>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</si>
  <si>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</si>
  <si>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</si>
  <si>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</si>
  <si>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</si>
  <si>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</si>
  <si>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</si>
  <si>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</si>
  <si>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</si>
  <si>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</si>
  <si>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</si>
  <si>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</si>
  <si>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</si>
  <si>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</si>
  <si>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</si>
  <si>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</si>
  <si>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</si>
  <si>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</si>
  <si>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</si>
  <si>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</si>
  <si>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</si>
  <si>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</si>
  <si>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</si>
  <si>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</si>
  <si>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</si>
  <si>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</si>
  <si>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</si>
  <si>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</si>
  <si>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</si>
  <si>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</si>
  <si>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</si>
  <si>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</si>
  <si>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</si>
  <si>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</si>
  <si>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</si>
  <si>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</si>
  <si>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</si>
  <si>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</si>
  <si>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</si>
  <si>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</si>
  <si>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</si>
  <si>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перехрестя з вул. Леніна; зливова каналізація по вул. Оборонній від військової частини до перехрестя з вул. Смілянською (в тому числі ПКД)</t>
  </si>
  <si>
    <t>Будівництво комплексу вольєрів та приміщень для леопардів та рисей у Черкаському зоологічному парку</t>
  </si>
  <si>
    <t>Надійшло* /   Профінансовано** станом на 13.10.2014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</si>
</sst>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43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43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95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Border="1" applyAlignment="1">
      <alignment wrapText="1"/>
      <protection/>
    </xf>
    <xf numFmtId="4" fontId="8" fillId="0" borderId="1" xfId="18" applyNumberFormat="1" applyFont="1" applyBorder="1" applyAlignment="1">
      <alignment wrapText="1"/>
      <protection/>
    </xf>
    <xf numFmtId="4" fontId="8" fillId="0" borderId="1" xfId="18" applyNumberFormat="1" applyFont="1" applyBorder="1" applyAlignment="1">
      <alignment horizontal="center" wrapText="1"/>
      <protection/>
    </xf>
    <xf numFmtId="0" fontId="15" fillId="0" borderId="1" xfId="18" applyFont="1" applyBorder="1" applyAlignment="1">
      <alignment wrapText="1"/>
      <protection/>
    </xf>
    <xf numFmtId="0" fontId="8" fillId="2" borderId="1" xfId="18" applyFont="1" applyFill="1" applyBorder="1" applyAlignment="1">
      <alignment horizontal="center"/>
      <protection/>
    </xf>
    <xf numFmtId="0" fontId="8" fillId="3" borderId="1" xfId="18" applyFont="1" applyFill="1" applyBorder="1" applyAlignment="1">
      <alignment horizontal="center" vertical="center" wrapText="1"/>
      <protection/>
    </xf>
    <xf numFmtId="0" fontId="6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wrapText="1"/>
      <protection/>
    </xf>
    <xf numFmtId="4" fontId="8" fillId="3" borderId="1" xfId="18" applyNumberFormat="1" applyFont="1" applyFill="1" applyBorder="1" applyAlignment="1">
      <alignment horizontal="center" vertical="center"/>
      <protection/>
    </xf>
    <xf numFmtId="4" fontId="8" fillId="3" borderId="1" xfId="23" applyNumberFormat="1" applyFont="1" applyFill="1" applyBorder="1" applyAlignment="1">
      <alignment horizontal="center" vertical="center"/>
    </xf>
    <xf numFmtId="218" fontId="8" fillId="3" borderId="1" xfId="21" applyNumberFormat="1" applyFont="1" applyFill="1" applyBorder="1" applyAlignment="1">
      <alignment horizontal="center" vertical="center"/>
    </xf>
    <xf numFmtId="0" fontId="8" fillId="3" borderId="1" xfId="18" applyFont="1" applyFill="1" applyBorder="1" applyAlignment="1">
      <alignment horizontal="center"/>
      <protection/>
    </xf>
    <xf numFmtId="0" fontId="10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vertical="top" wrapText="1"/>
      <protection/>
    </xf>
    <xf numFmtId="0" fontId="5" fillId="0" borderId="1" xfId="18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17" fillId="0" borderId="0" xfId="18" applyFont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5" fillId="0" borderId="2" xfId="18" applyFont="1" applyBorder="1" applyAlignment="1">
      <alignment horizontal="left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  <xf numFmtId="0" fontId="8" fillId="0" borderId="2" xfId="18" applyFont="1" applyBorder="1" applyAlignment="1">
      <alignment horizontal="center" wrapText="1"/>
      <protection/>
    </xf>
    <xf numFmtId="0" fontId="8" fillId="0" borderId="3" xfId="18" applyFont="1" applyBorder="1" applyAlignment="1">
      <alignment horizontal="center" wrapText="1"/>
      <protection/>
    </xf>
    <xf numFmtId="0" fontId="8" fillId="0" borderId="4" xfId="18" applyFont="1" applyBorder="1" applyAlignment="1">
      <alignment horizontal="center" wrapText="1"/>
      <protection/>
    </xf>
    <xf numFmtId="0" fontId="15" fillId="0" borderId="2" xfId="18" applyFont="1" applyFill="1" applyBorder="1" applyAlignment="1">
      <alignment horizontal="left" wrapText="1"/>
      <protection/>
    </xf>
    <xf numFmtId="0" fontId="16" fillId="0" borderId="3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8" fillId="2" borderId="2" xfId="18" applyFont="1" applyFill="1" applyBorder="1" applyAlignment="1">
      <alignment horizontal="center" wrapText="1"/>
      <protection/>
    </xf>
    <xf numFmtId="0" fontId="8" fillId="2" borderId="3" xfId="18" applyFont="1" applyFill="1" applyBorder="1" applyAlignment="1">
      <alignment horizontal="center" wrapText="1"/>
      <protection/>
    </xf>
    <xf numFmtId="0" fontId="8" fillId="2" borderId="4" xfId="18" applyFont="1" applyFill="1" applyBorder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5" zoomScaleNormal="75" zoomScaleSheetLayoutView="75" workbookViewId="0" topLeftCell="A10">
      <selection activeCell="G7" sqref="G7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customHeight="1" hidden="1">
      <c r="F1" s="2"/>
      <c r="G1" s="3"/>
    </row>
    <row r="2" spans="4:7" ht="15.75" customHeight="1" hidden="1">
      <c r="D2" s="53"/>
      <c r="E2" s="53"/>
      <c r="F2" s="54"/>
      <c r="G2" s="54"/>
    </row>
    <row r="3" spans="6:8" ht="15.75">
      <c r="F3" s="54"/>
      <c r="G3" s="103"/>
      <c r="H3" s="104"/>
    </row>
    <row r="4" spans="1:8" ht="20.25" customHeight="1">
      <c r="A4" s="109" t="s">
        <v>90</v>
      </c>
      <c r="B4" s="109"/>
      <c r="C4" s="109"/>
      <c r="D4" s="109"/>
      <c r="E4" s="109"/>
      <c r="F4" s="109"/>
      <c r="G4" s="109"/>
      <c r="H4" s="109"/>
    </row>
    <row r="5" spans="1:8" ht="26.25" customHeight="1">
      <c r="A5" s="110" t="s">
        <v>94</v>
      </c>
      <c r="B5" s="110"/>
      <c r="C5" s="110"/>
      <c r="D5" s="110"/>
      <c r="E5" s="110"/>
      <c r="F5" s="110"/>
      <c r="G5" s="110"/>
      <c r="H5" s="110"/>
    </row>
    <row r="6" spans="3:8" ht="18.75">
      <c r="C6" s="4"/>
      <c r="F6" s="3"/>
      <c r="G6" s="5"/>
      <c r="H6" s="5" t="s">
        <v>80</v>
      </c>
    </row>
    <row r="7" spans="1:8" ht="109.5" customHeight="1">
      <c r="A7" s="55" t="s">
        <v>0</v>
      </c>
      <c r="B7" s="52" t="s">
        <v>1</v>
      </c>
      <c r="C7" s="55" t="s">
        <v>2</v>
      </c>
      <c r="D7" s="56" t="s">
        <v>3</v>
      </c>
      <c r="E7" s="56" t="s">
        <v>4</v>
      </c>
      <c r="F7" s="52" t="s">
        <v>95</v>
      </c>
      <c r="G7" s="52" t="s">
        <v>103</v>
      </c>
      <c r="H7" s="52" t="s">
        <v>89</v>
      </c>
    </row>
    <row r="8" spans="1:8" s="57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7" customFormat="1" ht="37.5">
      <c r="A9" s="21"/>
      <c r="B9" s="21"/>
      <c r="C9" s="58" t="s">
        <v>91</v>
      </c>
      <c r="D9" s="6"/>
      <c r="E9" s="6"/>
      <c r="F9" s="36">
        <v>50700</v>
      </c>
      <c r="G9" s="36">
        <v>44149.14</v>
      </c>
      <c r="H9" s="59">
        <f>SUM(G9/F9)</f>
        <v>0.8707917159763313</v>
      </c>
    </row>
    <row r="10" spans="1:8" s="57" customFormat="1" ht="18.75" customHeight="1">
      <c r="A10" s="21"/>
      <c r="B10" s="21"/>
      <c r="C10" s="60" t="s">
        <v>92</v>
      </c>
      <c r="D10" s="6"/>
      <c r="E10" s="6"/>
      <c r="F10" s="36">
        <v>8700000</v>
      </c>
      <c r="G10" s="36">
        <v>7374553.28</v>
      </c>
      <c r="H10" s="59">
        <f>SUM(G10/F10)</f>
        <v>0.8476498022988506</v>
      </c>
    </row>
    <row r="11" spans="1:8" s="57" customFormat="1" ht="18.75">
      <c r="A11" s="46"/>
      <c r="B11" s="46"/>
      <c r="C11" s="61" t="s">
        <v>6</v>
      </c>
      <c r="D11" s="47"/>
      <c r="E11" s="47"/>
      <c r="F11" s="62">
        <f>SUM(F9:F10)</f>
        <v>8750700</v>
      </c>
      <c r="G11" s="63">
        <f>SUM(G9:G10)</f>
        <v>7418702.42</v>
      </c>
      <c r="H11" s="64">
        <f>SUM(G11/F11)</f>
        <v>0.8477838824322625</v>
      </c>
    </row>
    <row r="12" spans="1:8" s="57" customFormat="1" ht="18.75">
      <c r="A12" s="21"/>
      <c r="B12" s="21"/>
      <c r="C12" s="65" t="s">
        <v>87</v>
      </c>
      <c r="D12" s="30"/>
      <c r="E12" s="30"/>
      <c r="F12" s="36">
        <v>10716673.59</v>
      </c>
      <c r="G12" s="66"/>
      <c r="H12" s="59"/>
    </row>
    <row r="13" spans="1:8" s="57" customFormat="1" ht="18.75">
      <c r="A13" s="48"/>
      <c r="B13" s="46"/>
      <c r="C13" s="67" t="s">
        <v>7</v>
      </c>
      <c r="D13" s="49"/>
      <c r="E13" s="49"/>
      <c r="F13" s="62">
        <f>F11+F12</f>
        <v>19467373.59</v>
      </c>
      <c r="G13" s="63">
        <f>SUM(G11)</f>
        <v>7418702.42</v>
      </c>
      <c r="H13" s="64">
        <f>SUM(G13/F13)</f>
        <v>0.3810838881630565</v>
      </c>
    </row>
    <row r="14" spans="1:8" s="57" customFormat="1" ht="12.75" customHeight="1" hidden="1" thickBot="1">
      <c r="A14" s="31"/>
      <c r="B14" s="21"/>
      <c r="C14" s="68"/>
      <c r="D14" s="32"/>
      <c r="E14" s="32"/>
      <c r="F14" s="34"/>
      <c r="G14" s="69"/>
      <c r="H14" s="59"/>
    </row>
    <row r="15" spans="1:8" s="57" customFormat="1" ht="19.5" customHeight="1">
      <c r="A15" s="31"/>
      <c r="B15" s="21"/>
      <c r="C15" s="60" t="s">
        <v>8</v>
      </c>
      <c r="D15" s="32"/>
      <c r="E15" s="32"/>
      <c r="F15" s="34"/>
      <c r="G15" s="20"/>
      <c r="H15" s="59"/>
    </row>
    <row r="16" spans="1:8" s="57" customFormat="1" ht="17.25" customHeight="1">
      <c r="A16" s="46"/>
      <c r="B16" s="46"/>
      <c r="C16" s="61" t="s">
        <v>9</v>
      </c>
      <c r="D16" s="46"/>
      <c r="E16" s="46"/>
      <c r="F16" s="70"/>
      <c r="G16" s="71">
        <f>G11+F12-G63</f>
        <v>13752785.569999997</v>
      </c>
      <c r="H16" s="72"/>
    </row>
    <row r="17" spans="1:8" s="74" customFormat="1" ht="18.75" customHeight="1" hidden="1">
      <c r="A17" s="31"/>
      <c r="B17" s="31"/>
      <c r="C17" s="21"/>
      <c r="D17" s="32"/>
      <c r="E17" s="32"/>
      <c r="F17" s="34"/>
      <c r="G17" s="6"/>
      <c r="H17" s="73"/>
    </row>
    <row r="18" spans="1:8" s="74" customFormat="1" ht="18.75">
      <c r="A18" s="21"/>
      <c r="B18" s="31"/>
      <c r="C18" s="35" t="s">
        <v>10</v>
      </c>
      <c r="D18" s="6"/>
      <c r="E18" s="6"/>
      <c r="F18" s="34"/>
      <c r="G18" s="32"/>
      <c r="H18" s="75"/>
    </row>
    <row r="19" spans="1:8" s="74" customFormat="1" ht="18.75" customHeight="1" hidden="1">
      <c r="A19" s="21"/>
      <c r="B19" s="31"/>
      <c r="C19" s="111"/>
      <c r="D19" s="112"/>
      <c r="E19" s="112"/>
      <c r="F19" s="112"/>
      <c r="G19" s="113"/>
      <c r="H19" s="75"/>
    </row>
    <row r="20" spans="1:8" s="57" customFormat="1" ht="27" customHeight="1">
      <c r="A20" s="99" t="s">
        <v>11</v>
      </c>
      <c r="B20" s="100"/>
      <c r="C20" s="95" t="s">
        <v>12</v>
      </c>
      <c r="D20" s="96"/>
      <c r="E20" s="96"/>
      <c r="F20" s="97">
        <f>SUM(F23:F36)+F37</f>
        <v>10625370.8</v>
      </c>
      <c r="G20" s="97">
        <f>SUM(G23:G37)</f>
        <v>2993197.2600000002</v>
      </c>
      <c r="H20" s="98">
        <f aca="true" t="shared" si="0" ref="H20:H48">SUM(G20/F20)</f>
        <v>0.2817028521959911</v>
      </c>
    </row>
    <row r="21" spans="1:8" s="57" customFormat="1" ht="35.25" customHeight="1" hidden="1">
      <c r="A21" s="92"/>
      <c r="B21" s="46"/>
      <c r="C21" s="117"/>
      <c r="D21" s="118"/>
      <c r="E21" s="118"/>
      <c r="F21" s="118"/>
      <c r="G21" s="119"/>
      <c r="H21" s="64"/>
    </row>
    <row r="22" spans="1:8" s="57" customFormat="1" ht="19.5" customHeight="1">
      <c r="A22" s="35"/>
      <c r="B22" s="21"/>
      <c r="C22" s="114" t="s">
        <v>96</v>
      </c>
      <c r="D22" s="115"/>
      <c r="E22" s="115"/>
      <c r="F22" s="115"/>
      <c r="G22" s="115"/>
      <c r="H22" s="116"/>
    </row>
    <row r="23" spans="1:8" ht="37.5">
      <c r="A23" s="8" t="s">
        <v>13</v>
      </c>
      <c r="B23" s="25" t="s">
        <v>88</v>
      </c>
      <c r="C23" s="77" t="s">
        <v>14</v>
      </c>
      <c r="D23" s="6"/>
      <c r="E23" s="24">
        <v>2240</v>
      </c>
      <c r="F23" s="6">
        <f>50000</f>
        <v>50000</v>
      </c>
      <c r="G23" s="6">
        <f>4242+4260.18+4302.6+4242+4302.6+3757.2+3211.8+3757.2+3999.6</f>
        <v>36075.18</v>
      </c>
      <c r="H23" s="59">
        <f t="shared" si="0"/>
        <v>0.7215036</v>
      </c>
    </row>
    <row r="24" spans="1:8" ht="47.25" customHeight="1">
      <c r="A24" s="8" t="s">
        <v>15</v>
      </c>
      <c r="B24" s="25" t="s">
        <v>88</v>
      </c>
      <c r="C24" s="77" t="s">
        <v>59</v>
      </c>
      <c r="D24" s="6"/>
      <c r="E24" s="24">
        <v>2240</v>
      </c>
      <c r="F24" s="6">
        <v>552375</v>
      </c>
      <c r="G24" s="6">
        <f>368250+18863.2+4233+33548.5+17721+21920.92+87838.38</f>
        <v>552375</v>
      </c>
      <c r="H24" s="59">
        <f t="shared" si="0"/>
        <v>1</v>
      </c>
    </row>
    <row r="25" spans="1:8" ht="75">
      <c r="A25" s="8" t="s">
        <v>16</v>
      </c>
      <c r="B25" s="25" t="s">
        <v>88</v>
      </c>
      <c r="C25" s="78" t="s">
        <v>60</v>
      </c>
      <c r="D25" s="10" t="s">
        <v>17</v>
      </c>
      <c r="E25" s="37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135300+93170+29700+65030+98050+91800+46850+99400+72000+26946+33250+67025+11400+60300+96719+41760+14820+82035+174590+4530+33000+10200+92800+94940-94940+96650+43280+25000</f>
        <v>1645605</v>
      </c>
      <c r="H25" s="59">
        <f t="shared" si="0"/>
        <v>0.4688333333333333</v>
      </c>
    </row>
    <row r="26" spans="1:8" ht="37.5">
      <c r="A26" s="8" t="s">
        <v>18</v>
      </c>
      <c r="B26" s="25" t="s">
        <v>88</v>
      </c>
      <c r="C26" s="79" t="s">
        <v>61</v>
      </c>
      <c r="D26" s="6"/>
      <c r="E26" s="38">
        <v>2240</v>
      </c>
      <c r="F26" s="6">
        <v>400000</v>
      </c>
      <c r="G26" s="6">
        <f>28270+38138.8+20619.11+25571.5+16327.21+7330.38</f>
        <v>136257</v>
      </c>
      <c r="H26" s="59">
        <f t="shared" si="0"/>
        <v>0.3406425</v>
      </c>
    </row>
    <row r="27" spans="1:8" ht="18.75">
      <c r="A27" s="8" t="s">
        <v>19</v>
      </c>
      <c r="B27" s="25" t="s">
        <v>88</v>
      </c>
      <c r="C27" s="79" t="s">
        <v>20</v>
      </c>
      <c r="D27" s="6"/>
      <c r="E27" s="38">
        <v>2240</v>
      </c>
      <c r="F27" s="36">
        <v>282000</v>
      </c>
      <c r="G27" s="6">
        <f>15040+54708+128968+83284</f>
        <v>282000</v>
      </c>
      <c r="H27" s="59">
        <v>0.41</v>
      </c>
    </row>
    <row r="28" spans="1:8" ht="37.5">
      <c r="A28" s="8" t="s">
        <v>21</v>
      </c>
      <c r="B28" s="25" t="s">
        <v>88</v>
      </c>
      <c r="C28" s="80" t="s">
        <v>22</v>
      </c>
      <c r="D28" s="6" t="s">
        <v>23</v>
      </c>
      <c r="E28" s="38">
        <v>2240</v>
      </c>
      <c r="F28" s="36">
        <v>300000</v>
      </c>
      <c r="G28" s="6">
        <f>57420+73940+78410+11656+12844</f>
        <v>234270</v>
      </c>
      <c r="H28" s="59">
        <f t="shared" si="0"/>
        <v>0.7809</v>
      </c>
    </row>
    <row r="29" spans="1:8" ht="112.5">
      <c r="A29" s="8" t="s">
        <v>24</v>
      </c>
      <c r="B29" s="25"/>
      <c r="C29" s="79" t="s">
        <v>101</v>
      </c>
      <c r="D29" s="26"/>
      <c r="E29" s="39">
        <v>3122</v>
      </c>
      <c r="F29" s="81">
        <v>1040000</v>
      </c>
      <c r="G29" s="6"/>
      <c r="H29" s="59">
        <f t="shared" si="0"/>
        <v>0</v>
      </c>
    </row>
    <row r="30" spans="1:8" ht="37.5">
      <c r="A30" s="8" t="s">
        <v>25</v>
      </c>
      <c r="B30" s="25"/>
      <c r="C30" s="79" t="s">
        <v>81</v>
      </c>
      <c r="D30" s="26"/>
      <c r="E30" s="39">
        <v>3122</v>
      </c>
      <c r="F30" s="81">
        <f>790000-310400</f>
        <v>479600</v>
      </c>
      <c r="G30" s="6"/>
      <c r="H30" s="59">
        <f t="shared" si="0"/>
        <v>0</v>
      </c>
    </row>
    <row r="31" spans="1:8" ht="37.5">
      <c r="A31" s="8" t="s">
        <v>26</v>
      </c>
      <c r="B31" s="25"/>
      <c r="C31" s="79" t="s">
        <v>82</v>
      </c>
      <c r="D31" s="6"/>
      <c r="E31" s="39">
        <v>3122</v>
      </c>
      <c r="F31" s="81">
        <f>1120000+2000000</f>
        <v>3120000</v>
      </c>
      <c r="G31" s="6"/>
      <c r="H31" s="59">
        <f t="shared" si="0"/>
        <v>0</v>
      </c>
    </row>
    <row r="32" spans="1:8" ht="37.5">
      <c r="A32" s="8" t="s">
        <v>29</v>
      </c>
      <c r="B32" s="25"/>
      <c r="C32" s="79" t="s">
        <v>83</v>
      </c>
      <c r="D32" s="6" t="s">
        <v>27</v>
      </c>
      <c r="E32" s="39">
        <v>3110</v>
      </c>
      <c r="F32" s="81">
        <v>500000</v>
      </c>
      <c r="G32" s="6"/>
      <c r="H32" s="59">
        <f t="shared" si="0"/>
        <v>0</v>
      </c>
    </row>
    <row r="33" spans="1:8" ht="37.5" customHeight="1" hidden="1">
      <c r="A33" s="8" t="s">
        <v>33</v>
      </c>
      <c r="B33" s="25"/>
      <c r="C33" s="11" t="s">
        <v>62</v>
      </c>
      <c r="D33" s="6" t="s">
        <v>28</v>
      </c>
      <c r="E33" s="39">
        <v>3110</v>
      </c>
      <c r="F33" s="82"/>
      <c r="G33" s="6"/>
      <c r="H33" s="59" t="e">
        <f t="shared" si="0"/>
        <v>#DIV/0!</v>
      </c>
    </row>
    <row r="34" spans="1:8" ht="37.5" customHeight="1" hidden="1">
      <c r="A34" s="8" t="s">
        <v>34</v>
      </c>
      <c r="B34" s="25"/>
      <c r="C34" s="11" t="s">
        <v>63</v>
      </c>
      <c r="D34" s="6" t="s">
        <v>30</v>
      </c>
      <c r="E34" s="39">
        <v>3110</v>
      </c>
      <c r="F34" s="82"/>
      <c r="G34" s="6"/>
      <c r="H34" s="59" t="e">
        <f t="shared" si="0"/>
        <v>#DIV/0!</v>
      </c>
    </row>
    <row r="35" spans="1:8" ht="35.25" customHeight="1" hidden="1">
      <c r="A35" s="8" t="s">
        <v>35</v>
      </c>
      <c r="B35" s="25"/>
      <c r="C35" s="11" t="s">
        <v>64</v>
      </c>
      <c r="D35" s="105" t="s">
        <v>32</v>
      </c>
      <c r="E35" s="39">
        <v>3110</v>
      </c>
      <c r="F35" s="82"/>
      <c r="G35" s="6"/>
      <c r="H35" s="59" t="e">
        <f t="shared" si="0"/>
        <v>#DIV/0!</v>
      </c>
    </row>
    <row r="36" spans="1:8" ht="56.25" customHeight="1" hidden="1">
      <c r="A36" s="8" t="s">
        <v>65</v>
      </c>
      <c r="B36" s="25"/>
      <c r="C36" s="11" t="s">
        <v>66</v>
      </c>
      <c r="D36" s="105"/>
      <c r="E36" s="39">
        <v>3110</v>
      </c>
      <c r="F36" s="82"/>
      <c r="G36" s="6"/>
      <c r="H36" s="59" t="e">
        <f t="shared" si="0"/>
        <v>#DIV/0!</v>
      </c>
    </row>
    <row r="37" spans="1:8" ht="37.5">
      <c r="A37" s="8" t="s">
        <v>31</v>
      </c>
      <c r="B37" s="25" t="s">
        <v>88</v>
      </c>
      <c r="C37" s="79" t="s">
        <v>97</v>
      </c>
      <c r="D37" s="6"/>
      <c r="E37" s="39">
        <v>3210</v>
      </c>
      <c r="F37" s="81">
        <v>391395.8</v>
      </c>
      <c r="G37" s="6">
        <v>106615.08</v>
      </c>
      <c r="H37" s="59">
        <f t="shared" si="0"/>
        <v>0.27239709777161636</v>
      </c>
    </row>
    <row r="38" spans="1:8" ht="18.75">
      <c r="A38" s="93" t="s">
        <v>36</v>
      </c>
      <c r="B38" s="94"/>
      <c r="C38" s="95" t="s">
        <v>37</v>
      </c>
      <c r="D38" s="96"/>
      <c r="E38" s="96"/>
      <c r="F38" s="97">
        <f>F39+F46</f>
        <v>6533999.9399999995</v>
      </c>
      <c r="G38" s="97">
        <f>G39+G46</f>
        <v>1178983.1800000002</v>
      </c>
      <c r="H38" s="98">
        <f t="shared" si="0"/>
        <v>0.18043819877965905</v>
      </c>
    </row>
    <row r="39" spans="1:8" ht="21" customHeight="1">
      <c r="A39" s="40"/>
      <c r="B39" s="41"/>
      <c r="C39" s="91" t="s">
        <v>96</v>
      </c>
      <c r="D39" s="88"/>
      <c r="E39" s="88"/>
      <c r="F39" s="89">
        <f>F40+F41+F42+F43+F44+F45</f>
        <v>4243645.9399999995</v>
      </c>
      <c r="G39" s="90">
        <f>G40+G41+G42+G43+G44+G45</f>
        <v>1178983.1800000002</v>
      </c>
      <c r="H39" s="76">
        <f t="shared" si="0"/>
        <v>0.2778231729671586</v>
      </c>
    </row>
    <row r="40" spans="1:8" ht="43.5" customHeight="1">
      <c r="A40" s="8" t="s">
        <v>38</v>
      </c>
      <c r="B40" s="25" t="s">
        <v>88</v>
      </c>
      <c r="C40" s="83" t="s">
        <v>67</v>
      </c>
      <c r="D40" s="6"/>
      <c r="E40" s="38">
        <v>2210</v>
      </c>
      <c r="F40" s="81">
        <v>1664000</v>
      </c>
      <c r="G40" s="6">
        <v>424320</v>
      </c>
      <c r="H40" s="59">
        <f t="shared" si="0"/>
        <v>0.255</v>
      </c>
    </row>
    <row r="41" spans="1:8" ht="25.5" customHeight="1">
      <c r="A41" s="8" t="s">
        <v>39</v>
      </c>
      <c r="B41" s="25" t="s">
        <v>88</v>
      </c>
      <c r="C41" s="83" t="s">
        <v>68</v>
      </c>
      <c r="D41" s="6"/>
      <c r="E41" s="38">
        <v>2210</v>
      </c>
      <c r="F41" s="81">
        <f>200000+80000</f>
        <v>280000</v>
      </c>
      <c r="G41" s="6"/>
      <c r="H41" s="59">
        <f t="shared" si="0"/>
        <v>0</v>
      </c>
    </row>
    <row r="42" spans="1:8" ht="37.5">
      <c r="A42" s="8" t="s">
        <v>40</v>
      </c>
      <c r="B42" s="25" t="s">
        <v>88</v>
      </c>
      <c r="C42" s="79" t="s">
        <v>69</v>
      </c>
      <c r="D42" s="6"/>
      <c r="E42" s="38">
        <v>2240</v>
      </c>
      <c r="F42" s="81">
        <v>99999.94</v>
      </c>
      <c r="G42" s="6">
        <f>9999.94+24999.48+20832.9+20832.9+23332.85</f>
        <v>99998.07</v>
      </c>
      <c r="H42" s="59">
        <f t="shared" si="0"/>
        <v>0.99998129998878</v>
      </c>
    </row>
    <row r="43" spans="1:8" ht="35.25" customHeight="1">
      <c r="A43" s="8" t="s">
        <v>41</v>
      </c>
      <c r="B43" s="25" t="s">
        <v>88</v>
      </c>
      <c r="C43" s="83" t="s">
        <v>70</v>
      </c>
      <c r="D43" s="6"/>
      <c r="E43" s="38">
        <v>3110</v>
      </c>
      <c r="F43" s="33">
        <v>600000</v>
      </c>
      <c r="G43" s="84"/>
      <c r="H43" s="59">
        <f t="shared" si="0"/>
        <v>0</v>
      </c>
    </row>
    <row r="44" spans="1:8" ht="23.25" customHeight="1">
      <c r="A44" s="27" t="s">
        <v>42</v>
      </c>
      <c r="B44" s="25" t="s">
        <v>88</v>
      </c>
      <c r="C44" s="83" t="s">
        <v>43</v>
      </c>
      <c r="D44" s="6"/>
      <c r="E44" s="38">
        <v>2240</v>
      </c>
      <c r="F44" s="33">
        <v>600000</v>
      </c>
      <c r="G44" s="6">
        <f>22980+46368+22032+30228+49445.7+33307.68+51477+33182.64+18876+61308.09</f>
        <v>369205.11</v>
      </c>
      <c r="H44" s="59">
        <f t="shared" si="0"/>
        <v>0.61534185</v>
      </c>
    </row>
    <row r="45" spans="1:8" ht="26.25" customHeight="1">
      <c r="A45" s="27" t="s">
        <v>44</v>
      </c>
      <c r="B45" s="25"/>
      <c r="C45" s="79" t="s">
        <v>86</v>
      </c>
      <c r="D45" s="6"/>
      <c r="E45" s="38">
        <v>3142</v>
      </c>
      <c r="F45" s="6">
        <f>3000000-2000354</f>
        <v>999646</v>
      </c>
      <c r="G45" s="6">
        <v>285460</v>
      </c>
      <c r="H45" s="59">
        <f t="shared" si="0"/>
        <v>0.2855610886253734</v>
      </c>
    </row>
    <row r="46" spans="1:8" ht="27.75" customHeight="1">
      <c r="A46" s="27"/>
      <c r="B46" s="25"/>
      <c r="C46" s="91" t="s">
        <v>98</v>
      </c>
      <c r="D46" s="88"/>
      <c r="E46" s="88"/>
      <c r="F46" s="90">
        <f>F47+F48</f>
        <v>2290354</v>
      </c>
      <c r="G46" s="90">
        <f>G47+G48</f>
        <v>0</v>
      </c>
      <c r="H46" s="59">
        <f t="shared" si="0"/>
        <v>0</v>
      </c>
    </row>
    <row r="47" spans="1:8" ht="37.5">
      <c r="A47" s="27" t="s">
        <v>72</v>
      </c>
      <c r="B47" s="25"/>
      <c r="C47" s="79" t="s">
        <v>85</v>
      </c>
      <c r="D47" s="6"/>
      <c r="E47" s="38">
        <v>3122</v>
      </c>
      <c r="F47" s="6">
        <v>290000</v>
      </c>
      <c r="G47" s="6"/>
      <c r="H47" s="59">
        <f t="shared" si="0"/>
        <v>0</v>
      </c>
    </row>
    <row r="48" spans="1:8" ht="40.5" customHeight="1">
      <c r="A48" s="27" t="s">
        <v>84</v>
      </c>
      <c r="B48" s="25"/>
      <c r="C48" s="86" t="s">
        <v>99</v>
      </c>
      <c r="D48" s="44"/>
      <c r="E48" s="45"/>
      <c r="F48" s="85">
        <v>2000354</v>
      </c>
      <c r="G48" s="6"/>
      <c r="H48" s="59">
        <f t="shared" si="0"/>
        <v>0</v>
      </c>
    </row>
    <row r="49" spans="1:8" ht="40.5" customHeight="1" hidden="1">
      <c r="A49" s="27" t="s">
        <v>84</v>
      </c>
      <c r="B49" s="42" t="s">
        <v>88</v>
      </c>
      <c r="C49" s="86" t="s">
        <v>71</v>
      </c>
      <c r="D49" s="6"/>
      <c r="E49" s="38">
        <v>2240</v>
      </c>
      <c r="F49" s="85"/>
      <c r="G49" s="6"/>
      <c r="H49" s="59"/>
    </row>
    <row r="50" spans="1:8" ht="38.25" customHeight="1">
      <c r="A50" s="93" t="s">
        <v>45</v>
      </c>
      <c r="B50" s="94"/>
      <c r="C50" s="101" t="s">
        <v>46</v>
      </c>
      <c r="D50" s="96"/>
      <c r="E50" s="96"/>
      <c r="F50" s="97">
        <f>SUM(F52:F53)</f>
        <v>90000</v>
      </c>
      <c r="G50" s="97">
        <f>SUM(G53)</f>
        <v>0</v>
      </c>
      <c r="H50" s="98">
        <f aca="true" t="shared" si="1" ref="H50:H63">SUM(G50/F50)</f>
        <v>0</v>
      </c>
    </row>
    <row r="51" spans="1:8" ht="21.75" customHeight="1">
      <c r="A51" s="40"/>
      <c r="B51" s="41"/>
      <c r="C51" s="106" t="s">
        <v>96</v>
      </c>
      <c r="D51" s="107"/>
      <c r="E51" s="107"/>
      <c r="F51" s="107"/>
      <c r="G51" s="107"/>
      <c r="H51" s="108"/>
    </row>
    <row r="52" spans="1:8" ht="43.5" customHeight="1">
      <c r="A52" s="8" t="s">
        <v>47</v>
      </c>
      <c r="B52" s="25" t="s">
        <v>88</v>
      </c>
      <c r="C52" s="80" t="s">
        <v>48</v>
      </c>
      <c r="D52" s="32"/>
      <c r="E52" s="43">
        <v>2240</v>
      </c>
      <c r="F52" s="33">
        <v>40000</v>
      </c>
      <c r="G52" s="34"/>
      <c r="H52" s="59">
        <f t="shared" si="1"/>
        <v>0</v>
      </c>
    </row>
    <row r="53" spans="1:8" ht="24.75" customHeight="1">
      <c r="A53" s="8" t="s">
        <v>73</v>
      </c>
      <c r="B53" s="25" t="s">
        <v>88</v>
      </c>
      <c r="C53" s="87" t="s">
        <v>74</v>
      </c>
      <c r="D53" s="6"/>
      <c r="E53" s="38">
        <v>2210</v>
      </c>
      <c r="F53" s="85">
        <v>50000</v>
      </c>
      <c r="G53" s="6"/>
      <c r="H53" s="59">
        <f t="shared" si="1"/>
        <v>0</v>
      </c>
    </row>
    <row r="54" spans="1:8" ht="18.75">
      <c r="A54" s="93" t="s">
        <v>49</v>
      </c>
      <c r="B54" s="94"/>
      <c r="C54" s="95" t="s">
        <v>50</v>
      </c>
      <c r="D54" s="96"/>
      <c r="E54" s="96"/>
      <c r="F54" s="97">
        <f>SUM(F56:F61)</f>
        <v>2218002.8499999996</v>
      </c>
      <c r="G54" s="97">
        <f>SUM(G56:G61)</f>
        <v>210410</v>
      </c>
      <c r="H54" s="98">
        <f t="shared" si="1"/>
        <v>0.0948646211162443</v>
      </c>
    </row>
    <row r="55" spans="1:8" ht="21" customHeight="1">
      <c r="A55" s="40"/>
      <c r="B55" s="41"/>
      <c r="C55" s="106" t="s">
        <v>96</v>
      </c>
      <c r="D55" s="107"/>
      <c r="E55" s="107"/>
      <c r="F55" s="107"/>
      <c r="G55" s="107"/>
      <c r="H55" s="108"/>
    </row>
    <row r="56" spans="1:8" ht="37.5">
      <c r="A56" s="8" t="s">
        <v>51</v>
      </c>
      <c r="B56" s="25" t="s">
        <v>88</v>
      </c>
      <c r="C56" s="87" t="s">
        <v>93</v>
      </c>
      <c r="D56" s="6"/>
      <c r="E56" s="38">
        <v>2210</v>
      </c>
      <c r="F56" s="81">
        <v>106000</v>
      </c>
      <c r="G56" s="6">
        <f>16000</f>
        <v>16000</v>
      </c>
      <c r="H56" s="59">
        <f t="shared" si="1"/>
        <v>0.1509433962264151</v>
      </c>
    </row>
    <row r="57" spans="1:8" ht="50.25" customHeight="1">
      <c r="A57" s="27" t="s">
        <v>52</v>
      </c>
      <c r="B57" s="25" t="s">
        <v>88</v>
      </c>
      <c r="C57" s="87" t="s">
        <v>75</v>
      </c>
      <c r="D57" s="21"/>
      <c r="E57" s="102" t="s">
        <v>100</v>
      </c>
      <c r="F57" s="81">
        <f>672145.06+856673.59-391395.8</f>
        <v>1137422.8499999999</v>
      </c>
      <c r="G57" s="6">
        <f>95860+98550</f>
        <v>194410</v>
      </c>
      <c r="H57" s="59">
        <f t="shared" si="1"/>
        <v>0.17092148271858618</v>
      </c>
    </row>
    <row r="58" spans="1:8" ht="40.5" customHeight="1">
      <c r="A58" s="27" t="s">
        <v>53</v>
      </c>
      <c r="B58" s="25" t="s">
        <v>88</v>
      </c>
      <c r="C58" s="87" t="s">
        <v>76</v>
      </c>
      <c r="D58" s="21"/>
      <c r="E58" s="38">
        <v>2240</v>
      </c>
      <c r="F58" s="81">
        <v>94180</v>
      </c>
      <c r="G58" s="6"/>
      <c r="H58" s="59">
        <f t="shared" si="1"/>
        <v>0</v>
      </c>
    </row>
    <row r="59" spans="1:8" ht="39" customHeight="1">
      <c r="A59" s="27" t="s">
        <v>54</v>
      </c>
      <c r="B59" s="25" t="s">
        <v>88</v>
      </c>
      <c r="C59" s="87" t="s">
        <v>77</v>
      </c>
      <c r="D59" s="21"/>
      <c r="E59" s="24">
        <v>2240</v>
      </c>
      <c r="F59" s="81">
        <v>100000</v>
      </c>
      <c r="G59" s="6"/>
      <c r="H59" s="59">
        <f t="shared" si="1"/>
        <v>0</v>
      </c>
    </row>
    <row r="60" spans="1:8" ht="40.5" customHeight="1">
      <c r="A60" s="8" t="s">
        <v>55</v>
      </c>
      <c r="B60" s="25" t="s">
        <v>88</v>
      </c>
      <c r="C60" s="87" t="s">
        <v>78</v>
      </c>
      <c r="D60" s="21"/>
      <c r="E60" s="24">
        <v>3210</v>
      </c>
      <c r="F60" s="81">
        <f>350000+120000</f>
        <v>470000</v>
      </c>
      <c r="G60" s="6"/>
      <c r="H60" s="59">
        <f t="shared" si="1"/>
        <v>0</v>
      </c>
    </row>
    <row r="61" spans="1:8" ht="37.5">
      <c r="A61" s="8" t="s">
        <v>79</v>
      </c>
      <c r="B61" s="25"/>
      <c r="C61" s="11" t="s">
        <v>102</v>
      </c>
      <c r="D61" s="44"/>
      <c r="E61" s="45">
        <v>3142</v>
      </c>
      <c r="F61" s="82">
        <v>310400</v>
      </c>
      <c r="G61" s="6"/>
      <c r="H61" s="59">
        <f t="shared" si="1"/>
        <v>0</v>
      </c>
    </row>
    <row r="62" spans="1:8" ht="18.75">
      <c r="A62" s="8"/>
      <c r="B62" s="25"/>
      <c r="C62" s="79"/>
      <c r="D62" s="44"/>
      <c r="E62" s="45"/>
      <c r="F62" s="82"/>
      <c r="G62" s="6"/>
      <c r="H62" s="59"/>
    </row>
    <row r="63" spans="1:8" ht="18.75">
      <c r="A63" s="50"/>
      <c r="B63" s="46"/>
      <c r="C63" s="51" t="s">
        <v>56</v>
      </c>
      <c r="D63" s="49"/>
      <c r="E63" s="49"/>
      <c r="F63" s="62">
        <f>SUM(F20+F38+F50+F54)</f>
        <v>19467373.590000004</v>
      </c>
      <c r="G63" s="62">
        <f>SUM(G50+G54+G38+G20)</f>
        <v>4382590.44</v>
      </c>
      <c r="H63" s="64">
        <f t="shared" si="1"/>
        <v>0.22512489523760146</v>
      </c>
    </row>
    <row r="64" spans="1:8" ht="18.75">
      <c r="A64" s="12"/>
      <c r="B64" s="13"/>
      <c r="C64" s="14"/>
      <c r="D64" s="15"/>
      <c r="E64" s="15"/>
      <c r="F64" s="16"/>
      <c r="G64" s="13"/>
      <c r="H64" s="7"/>
    </row>
    <row r="65" spans="1:8" ht="18.75">
      <c r="A65" s="17" t="s">
        <v>57</v>
      </c>
      <c r="B65" s="17"/>
      <c r="C65" s="17"/>
      <c r="D65" s="7"/>
      <c r="E65" s="7"/>
      <c r="F65" s="18"/>
      <c r="G65" s="7"/>
      <c r="H65" s="7"/>
    </row>
    <row r="66" spans="1:8" ht="18.75">
      <c r="A66" s="17" t="s">
        <v>58</v>
      </c>
      <c r="B66" s="17"/>
      <c r="C66" s="17"/>
      <c r="D66" s="13"/>
      <c r="E66" s="13"/>
      <c r="F66" s="19"/>
      <c r="G66" s="13"/>
      <c r="H66" s="7"/>
    </row>
  </sheetData>
  <mergeCells count="8">
    <mergeCell ref="D35:D36"/>
    <mergeCell ref="C51:H51"/>
    <mergeCell ref="C55:H55"/>
    <mergeCell ref="A4:H4"/>
    <mergeCell ref="A5:H5"/>
    <mergeCell ref="C19:G19"/>
    <mergeCell ref="C22:H22"/>
    <mergeCell ref="C21:G21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fmg3</cp:lastModifiedBy>
  <cp:lastPrinted>2014-09-02T11:38:45Z</cp:lastPrinted>
  <dcterms:created xsi:type="dcterms:W3CDTF">2013-11-11T09:09:31Z</dcterms:created>
  <dcterms:modified xsi:type="dcterms:W3CDTF">2014-10-13T08:26:06Z</dcterms:modified>
  <cp:category/>
  <cp:version/>
  <cp:contentType/>
  <cp:contentStatus/>
</cp:coreProperties>
</file>